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Materials" sheetId="1" state="visible" r:id="rId3"/>
    <sheet name="Finished Goods" sheetId="2" state="visible" r:id="rId4"/>
    <sheet name="Stock Movements" sheetId="3" state="visible" r:id="rId5"/>
    <sheet name="Dashboard" sheetId="4" state="visible" r:id="rId6"/>
    <sheet name="Reorder List" sheetId="5" state="visible" r:id="rId7"/>
    <sheet name="Cost Calculator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<sst xmlns="http://schemas.openxmlformats.org/spreadsheetml/2006/main" count="214" uniqueCount="131">
  <si>
    <t xml:space="preserve">RAW MATERIALS INVENTORY</t>
  </si>
  <si>
    <t xml:space="preserve">SKU</t>
  </si>
  <si>
    <t xml:space="preserve">Name</t>
  </si>
  <si>
    <t xml:space="preserve">Category</t>
  </si>
  <si>
    <t xml:space="preserve">Unit</t>
  </si>
  <si>
    <t xml:space="preserve">Qty in Stock</t>
  </si>
  <si>
    <t xml:space="preserve">Min Stock</t>
  </si>
  <si>
    <t xml:space="preserve">Unit Cost</t>
  </si>
  <si>
    <t xml:space="preserve">Total Value</t>
  </si>
  <si>
    <t xml:space="preserve">Supplier</t>
  </si>
  <si>
    <t xml:space="preserve">Expiry Date</t>
  </si>
  <si>
    <t xml:space="preserve">RM-001</t>
  </si>
  <si>
    <t xml:space="preserve">Red Pigment</t>
  </si>
  <si>
    <t xml:space="preserve">Pigments</t>
  </si>
  <si>
    <t xml:space="preserve">kg</t>
  </si>
  <si>
    <t xml:space="preserve">ChemSupply Co</t>
  </si>
  <si>
    <t xml:space="preserve">RM-002</t>
  </si>
  <si>
    <t xml:space="preserve">Blue Pigment</t>
  </si>
  <si>
    <t xml:space="preserve">RM-003</t>
  </si>
  <si>
    <t xml:space="preserve">White Base</t>
  </si>
  <si>
    <t xml:space="preserve">Bases</t>
  </si>
  <si>
    <t xml:space="preserve">L</t>
  </si>
  <si>
    <t xml:space="preserve">BaseMax Ltd</t>
  </si>
  <si>
    <t xml:space="preserve">RM-004</t>
  </si>
  <si>
    <t xml:space="preserve">Linseed Oil</t>
  </si>
  <si>
    <t xml:space="preserve">Oils</t>
  </si>
  <si>
    <t xml:space="preserve">OilTrade Inc</t>
  </si>
  <si>
    <t xml:space="preserve">RM-005</t>
  </si>
  <si>
    <t xml:space="preserve">Glass Jars 100ml</t>
  </si>
  <si>
    <t xml:space="preserve">Packaging</t>
  </si>
  <si>
    <t xml:space="preserve">pcs</t>
  </si>
  <si>
    <t xml:space="preserve">PackPro</t>
  </si>
  <si>
    <t xml:space="preserve">RM-006</t>
  </si>
  <si>
    <t xml:space="preserve">Labels</t>
  </si>
  <si>
    <t xml:space="preserve">PrintHouse</t>
  </si>
  <si>
    <t xml:space="preserve">Template by Krafte.app - Manufacturing software for small producers</t>
  </si>
  <si>
    <t xml:space="preserve">FINISHED GOODS INVENTORY</t>
  </si>
  <si>
    <t xml:space="preserve">Sell Price</t>
  </si>
  <si>
    <t xml:space="preserve">Margin %</t>
  </si>
  <si>
    <t xml:space="preserve">FG-001</t>
  </si>
  <si>
    <t xml:space="preserve">Artist Red 100ml</t>
  </si>
  <si>
    <t xml:space="preserve">Oil Paints</t>
  </si>
  <si>
    <t xml:space="preserve">FG-002</t>
  </si>
  <si>
    <t xml:space="preserve">Artist Blue 100ml</t>
  </si>
  <si>
    <t xml:space="preserve">FG-003</t>
  </si>
  <si>
    <t xml:space="preserve">Artist White 250ml</t>
  </si>
  <si>
    <t xml:space="preserve">FG-004</t>
  </si>
  <si>
    <t xml:space="preserve">Medium Gloss 100ml</t>
  </si>
  <si>
    <t xml:space="preserve">Mediums</t>
  </si>
  <si>
    <t xml:space="preserve">FG-005</t>
  </si>
  <si>
    <t xml:space="preserve">Starter Set 6 colors</t>
  </si>
  <si>
    <t xml:space="preserve">Sets</t>
  </si>
  <si>
    <t xml:space="preserve">STOCK MOVEMENTS LOG</t>
  </si>
  <si>
    <t xml:space="preserve">Date</t>
  </si>
  <si>
    <t xml:space="preserve">Item Name</t>
  </si>
  <si>
    <t xml:space="preserve">Type</t>
  </si>
  <si>
    <t xml:space="preserve">Direction</t>
  </si>
  <si>
    <t xml:space="preserve">Qty</t>
  </si>
  <si>
    <t xml:space="preserve">Notes</t>
  </si>
  <si>
    <t xml:space="preserve">2024-01-10</t>
  </si>
  <si>
    <t xml:space="preserve">Raw</t>
  </si>
  <si>
    <t xml:space="preserve">IN</t>
  </si>
  <si>
    <t xml:space="preserve">Purchase order #1001</t>
  </si>
  <si>
    <t xml:space="preserve">2024-01-12</t>
  </si>
  <si>
    <t xml:space="preserve">Purchase order #1002</t>
  </si>
  <si>
    <t xml:space="preserve">2024-01-15</t>
  </si>
  <si>
    <t xml:space="preserve">OUT</t>
  </si>
  <si>
    <t xml:space="preserve">Production batch #B001</t>
  </si>
  <si>
    <t xml:space="preserve">Finished</t>
  </si>
  <si>
    <t xml:space="preserve">2024-01-18</t>
  </si>
  <si>
    <t xml:space="preserve">Order #2001 - ArtShop</t>
  </si>
  <si>
    <t xml:space="preserve">2024-01-20</t>
  </si>
  <si>
    <t xml:space="preserve">Purchase order #1003</t>
  </si>
  <si>
    <t xml:space="preserve">2024-01-22</t>
  </si>
  <si>
    <t xml:space="preserve">Order #2002 - CreativeStore</t>
  </si>
  <si>
    <t xml:space="preserve">INVENTORY DASHBOARD</t>
  </si>
  <si>
    <t xml:space="preserve">RAW MATERIALS</t>
  </si>
  <si>
    <t xml:space="preserve">Total Value:</t>
  </si>
  <si>
    <t xml:space="preserve">Items in Stock:</t>
  </si>
  <si>
    <t xml:space="preserve">Items Below Minimum:</t>
  </si>
  <si>
    <t xml:space="preserve">FINISHED GOODS</t>
  </si>
  <si>
    <t xml:space="preserve">TOTAL INVENTORY</t>
  </si>
  <si>
    <t xml:space="preserve">Total Inventory Value:</t>
  </si>
  <si>
    <t xml:space="preserve">EXPIRING SOON</t>
  </si>
  <si>
    <t xml:space="preserve">Expiring in 30 days:</t>
  </si>
  <si>
    <t xml:space="preserve">Already expired:</t>
  </si>
  <si>
    <t xml:space="preserve">HOW TO USE THIS TEMPLATE</t>
  </si>
  <si>
    <t xml:space="preserve">1. Add raw materials in 'Raw Materials' sheet</t>
  </si>
  <si>
    <t xml:space="preserve">2. Add products in 'Finished Goods' sheet</t>
  </si>
  <si>
    <t xml:space="preserve">3. Log movements in 'Stock Movements'</t>
  </si>
  <si>
    <t xml:space="preserve">4. Check 'Reorder List' for what needs ordering</t>
  </si>
  <si>
    <t xml:space="preserve">5. Use 'Cost Calculator' to calculate batch costs</t>
  </si>
  <si>
    <t xml:space="preserve">Color coding:</t>
  </si>
  <si>
    <t xml:space="preserve">  Red = below minimum / expired</t>
  </si>
  <si>
    <t xml:space="preserve">  Yellow = expiring in 30 days / input cells</t>
  </si>
  <si>
    <t xml:space="preserve">REORDER LIST</t>
  </si>
  <si>
    <t xml:space="preserve">Shows all items - those needing reorder are highlighted in red</t>
  </si>
  <si>
    <t xml:space="preserve">Current Qty</t>
  </si>
  <si>
    <t xml:space="preserve">Needs Reorder?</t>
  </si>
  <si>
    <t xml:space="preserve">Qty to Order</t>
  </si>
  <si>
    <t xml:space="preserve">Order Value</t>
  </si>
  <si>
    <t xml:space="preserve">Total to Order:</t>
  </si>
  <si>
    <t xml:space="preserve">Needs Production?</t>
  </si>
  <si>
    <t xml:space="preserve">Qty to Produce</t>
  </si>
  <si>
    <t xml:space="preserve">Production Value</t>
  </si>
  <si>
    <t xml:space="preserve">Total to Produce:</t>
  </si>
  <si>
    <t xml:space="preserve">Red rows need attention. Qty to Order/Produce includes 20% safety buffer.</t>
  </si>
  <si>
    <t xml:space="preserve">PRODUCTION COST CALCULATOR</t>
  </si>
  <si>
    <t xml:space="preserve">Calculate material cost for a production batch</t>
  </si>
  <si>
    <t xml:space="preserve">BATCH INFORMATION</t>
  </si>
  <si>
    <t xml:space="preserve">Batch Name/Number:</t>
  </si>
  <si>
    <t xml:space="preserve">Batch #001</t>
  </si>
  <si>
    <t xml:space="preserve">Date:</t>
  </si>
  <si>
    <t xml:space="preserve">Output Product:</t>
  </si>
  <si>
    <t xml:space="preserve">Output Quantity:</t>
  </si>
  <si>
    <t xml:space="preserve">MATERIALS USED</t>
  </si>
  <si>
    <t xml:space="preserve">Material SKU</t>
  </si>
  <si>
    <t xml:space="preserve">Material Name</t>
  </si>
  <si>
    <t xml:space="preserve">Qty Used</t>
  </si>
  <si>
    <t xml:space="preserve">Line Total</t>
  </si>
  <si>
    <t xml:space="preserve">COST SUMMARY</t>
  </si>
  <si>
    <t xml:space="preserve">Total Material Cost:</t>
  </si>
  <si>
    <t xml:space="preserve">Material Cost per Unit:</t>
  </si>
  <si>
    <t xml:space="preserve">HOW TO USE:</t>
  </si>
  <si>
    <t xml:space="preserve">1. Enter batch name and date (yellow cells)</t>
  </si>
  <si>
    <t xml:space="preserve">2. Enter output product name and quantity</t>
  </si>
  <si>
    <t xml:space="preserve">3. Enter Material SKU for each material used</t>
  </si>
  <si>
    <t xml:space="preserve">4. Enter quantity used for each material</t>
  </si>
  <si>
    <t xml:space="preserve">5. Cost per unit calculates automatically</t>
  </si>
  <si>
    <t xml:space="preserve">Note: This is material cost only.</t>
  </si>
  <si>
    <t xml:space="preserve">Add labor and overhead for full production cost.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</si>
</sst>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€#,##0.00"/>
    <numFmt numFmtId="166" formatCode="yyyy\-mm\-dd"/>
    <numFmt numFmtId="167" formatCode="0%"/>
    <numFmt numFmtId="168" formatCode="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E293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94A3B8"/>
      <name val="Arial"/>
      <family val="0"/>
      <charset val="1"/>
    </font>
    <font>
      <b val="true"/>
      <sz val="18"/>
      <color rgb="FF1E293B"/>
      <name val="Arial"/>
      <family val="0"/>
      <charset val="1"/>
    </font>
    <font>
      <b val="true"/>
      <sz val="12"/>
      <color rgb="FF2563EB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1E293B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F59E0B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1"/>
      <color rgb="FF64748B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1E293B"/>
      <name val="Arial"/>
      <family val="0"/>
      <charset val="1"/>
    </font>
    <font>
      <b val="true"/>
      <sz val="10"/>
      <color rgb="FF64748B"/>
      <name val="Arial"/>
      <family val="0"/>
      <charset val="1"/>
    </font>
    <font>
      <sz val="9"/>
      <color rgb="FF64748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D1FAE5"/>
        <bgColor rgb="FFE2E8F0"/>
      </patternFill>
    </fill>
    <fill>
      <patternFill patternType="solid">
        <fgColor rgb="FFFEF3C7"/>
        <bgColor rgb="FFFEE2E2"/>
      </patternFill>
    </fill>
    <fill>
      <patternFill patternType="solid">
        <fgColor rgb="FFF1F5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EE2E2"/>
        </patternFill>
      </fill>
    </dxf>
    <dxf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F1F5F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D1FAE5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4748B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0"/>
    <col collapsed="false" customWidth="true" hidden="false" outlineLevel="0" max="3" min="3" style="1" width="12"/>
    <col collapsed="false" customWidth="true" hidden="false" outlineLevel="0" max="4" min="4" style="1" width="8"/>
    <col collapsed="false" customWidth="true" hidden="false" outlineLevel="0" max="5" min="5" style="1" width="12"/>
    <col collapsed="false" customWidth="true" hidden="false" outlineLevel="0" max="6" min="6" style="1" width="10"/>
    <col collapsed="false" customWidth="true" hidden="false" outlineLevel="0" max="8" min="7" style="1" width="12"/>
    <col collapsed="false" customWidth="true" hidden="false" outlineLevel="0" max="9" min="9" style="1" width="18"/>
    <col collapsed="false" customWidth="true" hidden="false" outlineLevel="0" max="10" min="10" style="1" width="12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customFormat="false" ht="15" hidden="false" customHeight="true" outlineLevel="0" collapsed="false">
      <c r="A4" s="4" t="s">
        <v>11</v>
      </c>
      <c r="B4" s="4" t="s">
        <v>12</v>
      </c>
      <c r="C4" s="4" t="s">
        <v>13</v>
      </c>
      <c r="D4" s="4" t="s">
        <v>14</v>
      </c>
      <c r="E4" s="4" t="n">
        <v>25</v>
      </c>
      <c r="F4" s="4" t="n">
        <v>10</v>
      </c>
      <c r="G4" s="5" t="n">
        <v>45</v>
      </c>
      <c r="H4" s="5" t="n">
        <f aca="false">E4*G4</f>
        <v>1125</v>
      </c>
      <c r="I4" s="4" t="s">
        <v>15</v>
      </c>
      <c r="J4" s="6" t="n">
        <v>46127</v>
      </c>
    </row>
    <row r="5" customFormat="false" ht="15" hidden="false" customHeight="true" outlineLevel="0" collapsed="false">
      <c r="A5" s="4" t="s">
        <v>16</v>
      </c>
      <c r="B5" s="4" t="s">
        <v>17</v>
      </c>
      <c r="C5" s="4" t="s">
        <v>13</v>
      </c>
      <c r="D5" s="4" t="s">
        <v>14</v>
      </c>
      <c r="E5" s="4" t="n">
        <v>8</v>
      </c>
      <c r="F5" s="4" t="n">
        <v>15</v>
      </c>
      <c r="G5" s="5" t="n">
        <v>52</v>
      </c>
      <c r="H5" s="5" t="n">
        <f aca="false">E5*G5</f>
        <v>416</v>
      </c>
      <c r="I5" s="4" t="s">
        <v>15</v>
      </c>
      <c r="J5" s="6" t="n">
        <v>46073</v>
      </c>
    </row>
    <row r="6" customFormat="false" ht="15" hidden="false" customHeight="true" outlineLevel="0" collapsed="false">
      <c r="A6" s="4" t="s">
        <v>18</v>
      </c>
      <c r="B6" s="4" t="s">
        <v>19</v>
      </c>
      <c r="C6" s="4" t="s">
        <v>20</v>
      </c>
      <c r="D6" s="4" t="s">
        <v>21</v>
      </c>
      <c r="E6" s="4" t="n">
        <v>120</v>
      </c>
      <c r="F6" s="4" t="n">
        <v>50</v>
      </c>
      <c r="G6" s="5" t="n">
        <v>12</v>
      </c>
      <c r="H6" s="5" t="n">
        <f aca="false">E6*G6</f>
        <v>1440</v>
      </c>
      <c r="I6" s="4" t="s">
        <v>22</v>
      </c>
      <c r="J6" s="6" t="n">
        <v>46264</v>
      </c>
    </row>
    <row r="7" customFormat="false" ht="15" hidden="false" customHeight="true" outlineLevel="0" collapsed="false">
      <c r="A7" s="4" t="s">
        <v>23</v>
      </c>
      <c r="B7" s="4" t="s">
        <v>24</v>
      </c>
      <c r="C7" s="4" t="s">
        <v>25</v>
      </c>
      <c r="D7" s="4" t="s">
        <v>21</v>
      </c>
      <c r="E7" s="4" t="n">
        <v>45</v>
      </c>
      <c r="F7" s="4" t="n">
        <v>20</v>
      </c>
      <c r="G7" s="5" t="n">
        <v>8.5</v>
      </c>
      <c r="H7" s="5" t="n">
        <f aca="false">E7*G7</f>
        <v>382.5</v>
      </c>
      <c r="I7" s="4" t="s">
        <v>26</v>
      </c>
      <c r="J7" s="6" t="n">
        <v>46387</v>
      </c>
    </row>
    <row r="8" customFormat="false" ht="15" hidden="false" customHeight="true" outlineLevel="0" collapsed="false">
      <c r="A8" s="4" t="s">
        <v>27</v>
      </c>
      <c r="B8" s="4" t="s">
        <v>28</v>
      </c>
      <c r="C8" s="4" t="s">
        <v>29</v>
      </c>
      <c r="D8" s="4" t="s">
        <v>30</v>
      </c>
      <c r="E8" s="4" t="n">
        <v>500</v>
      </c>
      <c r="F8" s="4" t="n">
        <v>200</v>
      </c>
      <c r="G8" s="5" t="n">
        <v>0.35</v>
      </c>
      <c r="H8" s="5" t="n">
        <f aca="false">E8*G8</f>
        <v>175</v>
      </c>
      <c r="I8" s="4" t="s">
        <v>31</v>
      </c>
      <c r="J8" s="4"/>
    </row>
    <row r="9" customFormat="false" ht="15" hidden="false" customHeight="true" outlineLevel="0" collapsed="false">
      <c r="A9" s="4" t="s">
        <v>32</v>
      </c>
      <c r="B9" s="4" t="s">
        <v>33</v>
      </c>
      <c r="C9" s="4" t="s">
        <v>29</v>
      </c>
      <c r="D9" s="4" t="s">
        <v>30</v>
      </c>
      <c r="E9" s="4" t="n">
        <v>1200</v>
      </c>
      <c r="F9" s="4" t="n">
        <v>500</v>
      </c>
      <c r="G9" s="5" t="n">
        <v>0.05</v>
      </c>
      <c r="H9" s="5" t="n">
        <f aca="false">E9*G9</f>
        <v>60</v>
      </c>
      <c r="I9" s="4" t="s">
        <v>34</v>
      </c>
      <c r="J9" s="4"/>
    </row>
    <row r="10" customFormat="false" ht="15" hidden="false" customHeight="true" outlineLevel="0" collapsed="false">
      <c r="A10" s="4"/>
      <c r="B10" s="4"/>
      <c r="C10" s="4"/>
      <c r="D10" s="4"/>
      <c r="E10" s="4"/>
      <c r="F10" s="4"/>
      <c r="G10" s="5"/>
      <c r="H10" s="5" t="n">
        <f aca="false">E10*G10</f>
        <v>0</v>
      </c>
      <c r="I10" s="4"/>
      <c r="J10" s="7"/>
    </row>
    <row r="11" customFormat="false" ht="15" hidden="false" customHeight="true" outlineLevel="0" collapsed="false">
      <c r="A11" s="4"/>
      <c r="B11" s="4"/>
      <c r="C11" s="4"/>
      <c r="D11" s="4"/>
      <c r="E11" s="4"/>
      <c r="F11" s="4"/>
      <c r="G11" s="5"/>
      <c r="H11" s="5" t="n">
        <f aca="false">E11*G11</f>
        <v>0</v>
      </c>
      <c r="I11" s="4"/>
      <c r="J11" s="7"/>
    </row>
    <row r="12" customFormat="false" ht="15" hidden="false" customHeight="true" outlineLevel="0" collapsed="false">
      <c r="A12" s="4"/>
      <c r="B12" s="4"/>
      <c r="C12" s="4"/>
      <c r="D12" s="4"/>
      <c r="E12" s="4"/>
      <c r="F12" s="4"/>
      <c r="G12" s="5"/>
      <c r="H12" s="5" t="n">
        <f aca="false">E12*G12</f>
        <v>0</v>
      </c>
      <c r="I12" s="4"/>
      <c r="J12" s="7"/>
    </row>
    <row r="13" customFormat="false" ht="15" hidden="false" customHeight="true" outlineLevel="0" collapsed="false">
      <c r="A13" s="4"/>
      <c r="B13" s="4"/>
      <c r="C13" s="4"/>
      <c r="D13" s="4"/>
      <c r="E13" s="4"/>
      <c r="F13" s="4"/>
      <c r="G13" s="5"/>
      <c r="H13" s="5" t="n">
        <f aca="false">E13*G13</f>
        <v>0</v>
      </c>
      <c r="I13" s="4"/>
      <c r="J13" s="7"/>
    </row>
    <row r="50" customFormat="false" ht="15" hidden="false" customHeight="true" outlineLevel="0" collapsed="false">
      <c r="A50" s="8" t="s">
        <v>35</v>
      </c>
    </row>
  </sheetData>
  <mergeCells count="1">
    <mergeCell ref="A1:I1"/>
  </mergeCells>
  <conditionalFormatting sqref="E4:E50">
    <cfRule type="expression" priority="2" aboveAverage="0" equalAverage="0" bottom="0" percent="0" rank="0" text="" dxfId="0">
      <formula>E4&lt;F4</formula>
    </cfRule>
  </conditionalFormatting>
  <conditionalFormatting sqref="J4:J50">
    <cfRule type="expression" priority="3" aboveAverage="0" equalAverage="0" bottom="0" percent="0" rank="0" text="" dxfId="0">
      <formula>AND(J4&lt;&gt;"",J4&lt;TODAY())</formula>
    </cfRule>
    <cfRule type="expression" priority="4" aboveAverage="0" equalAverage="0" bottom="0" percent="0" rank="0" text="" dxfId="1">
      <formula>AND(J4&lt;&gt;"",J4&gt;=TODAY(),J4&lt;TODAY()+30)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2"/>
    <col collapsed="false" customWidth="true" hidden="false" outlineLevel="0" max="4" min="4" style="1" width="8"/>
    <col collapsed="false" customWidth="true" hidden="false" outlineLevel="0" max="5" min="5" style="1" width="12"/>
    <col collapsed="false" customWidth="true" hidden="false" outlineLevel="0" max="8" min="6" style="1" width="10"/>
    <col collapsed="false" customWidth="true" hidden="false" outlineLevel="0" max="9" min="9" style="1" width="12"/>
    <col collapsed="false" customWidth="true" hidden="false" outlineLevel="0" max="10" min="10" style="1" width="10"/>
  </cols>
  <sheetData>
    <row r="1" customFormat="false" ht="17.25" hidden="false" customHeight="tru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37</v>
      </c>
      <c r="I3" s="3" t="s">
        <v>8</v>
      </c>
      <c r="J3" s="3" t="s">
        <v>38</v>
      </c>
    </row>
    <row r="4" customFormat="false" ht="15" hidden="false" customHeight="true" outlineLevel="0" collapsed="false">
      <c r="A4" s="4" t="s">
        <v>39</v>
      </c>
      <c r="B4" s="4" t="s">
        <v>40</v>
      </c>
      <c r="C4" s="4" t="s">
        <v>41</v>
      </c>
      <c r="D4" s="4" t="s">
        <v>30</v>
      </c>
      <c r="E4" s="4" t="n">
        <v>85</v>
      </c>
      <c r="F4" s="4" t="n">
        <v>30</v>
      </c>
      <c r="G4" s="5" t="n">
        <v>3.2</v>
      </c>
      <c r="H4" s="5" t="n">
        <v>12</v>
      </c>
      <c r="I4" s="5" t="n">
        <f aca="false">E4*G4</f>
        <v>272</v>
      </c>
      <c r="J4" s="9" t="n">
        <f aca="false">IF(H4&gt;0,(H4-G4)/H4,0)</f>
        <v>0.733333333333333</v>
      </c>
    </row>
    <row r="5" customFormat="false" ht="15" hidden="false" customHeight="true" outlineLevel="0" collapsed="false">
      <c r="A5" s="4" t="s">
        <v>42</v>
      </c>
      <c r="B5" s="4" t="s">
        <v>43</v>
      </c>
      <c r="C5" s="4" t="s">
        <v>41</v>
      </c>
      <c r="D5" s="4" t="s">
        <v>30</v>
      </c>
      <c r="E5" s="4" t="n">
        <v>62</v>
      </c>
      <c r="F5" s="4" t="n">
        <v>30</v>
      </c>
      <c r="G5" s="5" t="n">
        <v>3.5</v>
      </c>
      <c r="H5" s="5" t="n">
        <v>12</v>
      </c>
      <c r="I5" s="5" t="n">
        <f aca="false">E5*G5</f>
        <v>217</v>
      </c>
      <c r="J5" s="9" t="n">
        <f aca="false">IF(H5&gt;0,(H5-G5)/H5,0)</f>
        <v>0.708333333333333</v>
      </c>
    </row>
    <row r="6" customFormat="false" ht="15" hidden="false" customHeight="true" outlineLevel="0" collapsed="false">
      <c r="A6" s="4" t="s">
        <v>44</v>
      </c>
      <c r="B6" s="4" t="s">
        <v>45</v>
      </c>
      <c r="C6" s="4" t="s">
        <v>41</v>
      </c>
      <c r="D6" s="4" t="s">
        <v>30</v>
      </c>
      <c r="E6" s="4" t="n">
        <v>45</v>
      </c>
      <c r="F6" s="4" t="n">
        <v>25</v>
      </c>
      <c r="G6" s="5" t="n">
        <v>4.1</v>
      </c>
      <c r="H6" s="5" t="n">
        <v>15</v>
      </c>
      <c r="I6" s="5" t="n">
        <f aca="false">E6*G6</f>
        <v>184.5</v>
      </c>
      <c r="J6" s="9" t="n">
        <f aca="false">IF(H6&gt;0,(H6-G6)/H6,0)</f>
        <v>0.726666666666667</v>
      </c>
    </row>
    <row r="7" customFormat="false" ht="15" hidden="false" customHeight="true" outlineLevel="0" collapsed="false">
      <c r="A7" s="4" t="s">
        <v>46</v>
      </c>
      <c r="B7" s="4" t="s">
        <v>47</v>
      </c>
      <c r="C7" s="4" t="s">
        <v>48</v>
      </c>
      <c r="D7" s="4" t="s">
        <v>30</v>
      </c>
      <c r="E7" s="4" t="n">
        <v>28</v>
      </c>
      <c r="F7" s="4" t="n">
        <v>20</v>
      </c>
      <c r="G7" s="5" t="n">
        <v>2.8</v>
      </c>
      <c r="H7" s="5" t="n">
        <v>9</v>
      </c>
      <c r="I7" s="5" t="n">
        <f aca="false">E7*G7</f>
        <v>78.4</v>
      </c>
      <c r="J7" s="9" t="n">
        <f aca="false">IF(H7&gt;0,(H7-G7)/H7,0)</f>
        <v>0.688888888888889</v>
      </c>
    </row>
    <row r="8" customFormat="false" ht="15" hidden="false" customHeight="true" outlineLevel="0" collapsed="false">
      <c r="A8" s="4" t="s">
        <v>49</v>
      </c>
      <c r="B8" s="4" t="s">
        <v>50</v>
      </c>
      <c r="C8" s="4" t="s">
        <v>51</v>
      </c>
      <c r="D8" s="4" t="s">
        <v>30</v>
      </c>
      <c r="E8" s="4" t="n">
        <v>12</v>
      </c>
      <c r="F8" s="4" t="n">
        <v>10</v>
      </c>
      <c r="G8" s="5" t="n">
        <v>18</v>
      </c>
      <c r="H8" s="5" t="n">
        <v>65</v>
      </c>
      <c r="I8" s="5" t="n">
        <f aca="false">E8*G8</f>
        <v>216</v>
      </c>
      <c r="J8" s="9" t="n">
        <f aca="false">IF(H8&gt;0,(H8-G8)/H8,0)</f>
        <v>0.723076923076923</v>
      </c>
    </row>
    <row r="9" customFormat="false" ht="15" hidden="false" customHeight="true" outlineLevel="0" collapsed="false">
      <c r="A9" s="4"/>
      <c r="B9" s="4"/>
      <c r="C9" s="4"/>
      <c r="D9" s="4"/>
      <c r="E9" s="4"/>
      <c r="F9" s="4"/>
      <c r="G9" s="5"/>
      <c r="H9" s="5"/>
      <c r="I9" s="5" t="n">
        <f aca="false">E9*G9</f>
        <v>0</v>
      </c>
      <c r="J9" s="9" t="n">
        <f aca="false">IF(H9&gt;0,(H9-G9)/H9,0)</f>
        <v>0</v>
      </c>
    </row>
    <row r="10" customFormat="false" ht="15" hidden="false" customHeight="true" outlineLevel="0" collapsed="false">
      <c r="A10" s="4"/>
      <c r="B10" s="4"/>
      <c r="C10" s="4"/>
      <c r="D10" s="4"/>
      <c r="E10" s="4"/>
      <c r="F10" s="4"/>
      <c r="G10" s="5"/>
      <c r="H10" s="5"/>
      <c r="I10" s="5" t="n">
        <f aca="false">E10*G10</f>
        <v>0</v>
      </c>
      <c r="J10" s="9" t="n">
        <f aca="false">IF(H10&gt;0,(H10-G10)/H10,0)</f>
        <v>0</v>
      </c>
    </row>
    <row r="11" customFormat="false" ht="15" hidden="false" customHeight="true" outlineLevel="0" collapsed="false">
      <c r="A11" s="4"/>
      <c r="B11" s="4"/>
      <c r="C11" s="4"/>
      <c r="D11" s="4"/>
      <c r="E11" s="4"/>
      <c r="F11" s="4"/>
      <c r="G11" s="5"/>
      <c r="H11" s="5"/>
      <c r="I11" s="5" t="n">
        <f aca="false">E11*G11</f>
        <v>0</v>
      </c>
      <c r="J11" s="9" t="n">
        <f aca="false">IF(H11&gt;0,(H11-G11)/H11,0)</f>
        <v>0</v>
      </c>
    </row>
    <row r="50" customFormat="false" ht="15" hidden="false" customHeight="true" outlineLevel="0" collapsed="false">
      <c r="A50" s="8" t="s">
        <v>35</v>
      </c>
    </row>
  </sheetData>
  <mergeCells count="1">
    <mergeCell ref="A1:J1"/>
  </mergeCells>
  <conditionalFormatting sqref="E4:E50">
    <cfRule type="expression" priority="2" aboveAverage="0" equalAverage="0" bottom="0" percent="0" rank="0" text="" dxfId="0">
      <formula>E4&lt;F4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22"/>
    <col collapsed="false" customWidth="true" hidden="false" outlineLevel="0" max="6" min="4" style="1" width="10"/>
    <col collapsed="false" customWidth="true" hidden="false" outlineLevel="0" max="7" min="7" style="1" width="30"/>
  </cols>
  <sheetData>
    <row r="1" customFormat="false" ht="17.25" hidden="false" customHeight="true" outlineLevel="0" collapsed="false">
      <c r="A1" s="2" t="s">
        <v>52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3" t="s">
        <v>53</v>
      </c>
      <c r="B3" s="3" t="s">
        <v>1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</row>
    <row r="4" customFormat="false" ht="15" hidden="false" customHeight="true" outlineLevel="0" collapsed="false">
      <c r="A4" s="4" t="s">
        <v>59</v>
      </c>
      <c r="B4" s="4" t="s">
        <v>11</v>
      </c>
      <c r="C4" s="4" t="s">
        <v>12</v>
      </c>
      <c r="D4" s="4" t="s">
        <v>60</v>
      </c>
      <c r="E4" s="10" t="s">
        <v>61</v>
      </c>
      <c r="F4" s="4" t="n">
        <v>50</v>
      </c>
      <c r="G4" s="4" t="s">
        <v>62</v>
      </c>
    </row>
    <row r="5" customFormat="false" ht="15" hidden="false" customHeight="true" outlineLevel="0" collapsed="false">
      <c r="A5" s="4" t="s">
        <v>63</v>
      </c>
      <c r="B5" s="4" t="s">
        <v>18</v>
      </c>
      <c r="C5" s="4" t="s">
        <v>19</v>
      </c>
      <c r="D5" s="4" t="s">
        <v>60</v>
      </c>
      <c r="E5" s="10" t="s">
        <v>61</v>
      </c>
      <c r="F5" s="4" t="n">
        <v>100</v>
      </c>
      <c r="G5" s="4" t="s">
        <v>64</v>
      </c>
    </row>
    <row r="6" customFormat="false" ht="15" hidden="false" customHeight="true" outlineLevel="0" collapsed="false">
      <c r="A6" s="4" t="s">
        <v>65</v>
      </c>
      <c r="B6" s="4" t="s">
        <v>11</v>
      </c>
      <c r="C6" s="4" t="s">
        <v>12</v>
      </c>
      <c r="D6" s="4" t="s">
        <v>60</v>
      </c>
      <c r="E6" s="11" t="s">
        <v>66</v>
      </c>
      <c r="F6" s="4" t="n">
        <v>5</v>
      </c>
      <c r="G6" s="4" t="s">
        <v>67</v>
      </c>
    </row>
    <row r="7" customFormat="false" ht="15" hidden="false" customHeight="true" outlineLevel="0" collapsed="false">
      <c r="A7" s="4" t="s">
        <v>65</v>
      </c>
      <c r="B7" s="4" t="s">
        <v>18</v>
      </c>
      <c r="C7" s="4" t="s">
        <v>19</v>
      </c>
      <c r="D7" s="4" t="s">
        <v>60</v>
      </c>
      <c r="E7" s="11" t="s">
        <v>66</v>
      </c>
      <c r="F7" s="4" t="n">
        <v>10</v>
      </c>
      <c r="G7" s="4" t="s">
        <v>67</v>
      </c>
    </row>
    <row r="8" customFormat="false" ht="15" hidden="false" customHeight="true" outlineLevel="0" collapsed="false">
      <c r="A8" s="4" t="s">
        <v>65</v>
      </c>
      <c r="B8" s="4" t="s">
        <v>39</v>
      </c>
      <c r="C8" s="4" t="s">
        <v>40</v>
      </c>
      <c r="D8" s="4" t="s">
        <v>68</v>
      </c>
      <c r="E8" s="10" t="s">
        <v>61</v>
      </c>
      <c r="F8" s="4" t="n">
        <v>25</v>
      </c>
      <c r="G8" s="4" t="s">
        <v>67</v>
      </c>
    </row>
    <row r="9" customFormat="false" ht="15" hidden="false" customHeight="true" outlineLevel="0" collapsed="false">
      <c r="A9" s="4" t="s">
        <v>69</v>
      </c>
      <c r="B9" s="4" t="s">
        <v>39</v>
      </c>
      <c r="C9" s="4" t="s">
        <v>40</v>
      </c>
      <c r="D9" s="4" t="s">
        <v>68</v>
      </c>
      <c r="E9" s="11" t="s">
        <v>66</v>
      </c>
      <c r="F9" s="4" t="n">
        <v>12</v>
      </c>
      <c r="G9" s="4" t="s">
        <v>70</v>
      </c>
    </row>
    <row r="10" customFormat="false" ht="15" hidden="false" customHeight="true" outlineLevel="0" collapsed="false">
      <c r="A10" s="4" t="s">
        <v>71</v>
      </c>
      <c r="B10" s="4" t="s">
        <v>27</v>
      </c>
      <c r="C10" s="4" t="s">
        <v>28</v>
      </c>
      <c r="D10" s="4" t="s">
        <v>60</v>
      </c>
      <c r="E10" s="10" t="s">
        <v>61</v>
      </c>
      <c r="F10" s="4" t="n">
        <v>300</v>
      </c>
      <c r="G10" s="4" t="s">
        <v>72</v>
      </c>
    </row>
    <row r="11" customFormat="false" ht="15" hidden="false" customHeight="true" outlineLevel="0" collapsed="false">
      <c r="A11" s="4" t="s">
        <v>73</v>
      </c>
      <c r="B11" s="4" t="s">
        <v>42</v>
      </c>
      <c r="C11" s="4" t="s">
        <v>43</v>
      </c>
      <c r="D11" s="4" t="s">
        <v>68</v>
      </c>
      <c r="E11" s="11" t="s">
        <v>66</v>
      </c>
      <c r="F11" s="4" t="n">
        <v>8</v>
      </c>
      <c r="G11" s="4" t="s">
        <v>74</v>
      </c>
    </row>
    <row r="12" customFormat="false" ht="15" hidden="false" customHeight="true" outlineLevel="0" collapsed="false">
      <c r="A12" s="4"/>
      <c r="B12" s="4"/>
      <c r="C12" s="4"/>
      <c r="D12" s="4"/>
      <c r="E12" s="4"/>
      <c r="F12" s="4"/>
      <c r="G12" s="4"/>
    </row>
    <row r="13" customFormat="false" ht="15" hidden="false" customHeight="true" outlineLevel="0" collapsed="false">
      <c r="A13" s="4"/>
      <c r="B13" s="4"/>
      <c r="C13" s="4"/>
      <c r="D13" s="4"/>
      <c r="E13" s="4"/>
      <c r="F13" s="4"/>
      <c r="G13" s="4"/>
    </row>
    <row r="14" customFormat="false" ht="15" hidden="false" customHeight="true" outlineLevel="0" collapsed="false">
      <c r="A14" s="4"/>
      <c r="B14" s="4"/>
      <c r="C14" s="4"/>
      <c r="D14" s="4"/>
      <c r="E14" s="4"/>
      <c r="F14" s="4"/>
      <c r="G14" s="4"/>
    </row>
    <row r="15" customFormat="false" ht="15" hidden="false" customHeight="true" outlineLevel="0" collapsed="false">
      <c r="A15" s="4"/>
      <c r="B15" s="4"/>
      <c r="C15" s="4"/>
      <c r="D15" s="4"/>
      <c r="E15" s="4"/>
      <c r="F15" s="4"/>
      <c r="G15" s="4"/>
    </row>
    <row r="50" customFormat="false" ht="15" hidden="false" customHeight="true" outlineLevel="0" collapsed="false">
      <c r="A50" s="8" t="s">
        <v>35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2" min="2" style="1" width="15"/>
  </cols>
  <sheetData>
    <row r="1" customFormat="false" ht="21.75" hidden="false" customHeight="true" outlineLevel="0" collapsed="false">
      <c r="A1" s="12" t="s">
        <v>75</v>
      </c>
      <c r="B1" s="12"/>
      <c r="C1" s="12"/>
      <c r="D1" s="12"/>
    </row>
    <row r="4" customFormat="false" ht="15" hidden="false" customHeight="true" outlineLevel="0" collapsed="false">
      <c r="A4" s="13" t="s">
        <v>76</v>
      </c>
    </row>
    <row r="5" customFormat="false" ht="15" hidden="false" customHeight="true" outlineLevel="0" collapsed="false">
      <c r="A5" s="14" t="s">
        <v>77</v>
      </c>
      <c r="B5" s="15" t="n">
        <f aca="false">SUMIF('Raw Materials'!E:E,"&gt;0",'Raw Materials'!H:H)</f>
        <v>3598.5</v>
      </c>
    </row>
    <row r="6" customFormat="false" ht="15" hidden="false" customHeight="true" outlineLevel="0" collapsed="false">
      <c r="A6" s="14" t="s">
        <v>78</v>
      </c>
      <c r="B6" s="16" t="n">
        <f aca="false">COUNTIF('Raw Materials'!E:E,"&gt;0")</f>
        <v>6</v>
      </c>
    </row>
    <row r="7" customFormat="false" ht="15" hidden="false" customHeight="true" outlineLevel="0" collapsed="false">
      <c r="A7" s="14" t="s">
        <v>79</v>
      </c>
      <c r="B7" s="16" t="n">
        <f aca="false">SUMPRODUCT(('Raw Materials'!E4:E50&gt;0)*('Raw Materials'!E4:E50&lt;'Raw Materials'!F4:F50))</f>
        <v>1</v>
      </c>
    </row>
    <row r="10" customFormat="false" ht="15" hidden="false" customHeight="true" outlineLevel="0" collapsed="false">
      <c r="A10" s="13" t="s">
        <v>80</v>
      </c>
    </row>
    <row r="11" customFormat="false" ht="15" hidden="false" customHeight="true" outlineLevel="0" collapsed="false">
      <c r="A11" s="14" t="s">
        <v>77</v>
      </c>
      <c r="B11" s="15" t="n">
        <f aca="false">SUMIF('Finished Goods'!E:E,"&gt;0",'Finished Goods'!I:I)</f>
        <v>967.9</v>
      </c>
    </row>
    <row r="12" customFormat="false" ht="15" hidden="false" customHeight="true" outlineLevel="0" collapsed="false">
      <c r="A12" s="14" t="s">
        <v>78</v>
      </c>
      <c r="B12" s="16" t="n">
        <f aca="false">COUNTIF('Finished Goods'!E:E,"&gt;0")</f>
        <v>5</v>
      </c>
    </row>
    <row r="13" customFormat="false" ht="15" hidden="false" customHeight="true" outlineLevel="0" collapsed="false">
      <c r="A13" s="14" t="s">
        <v>79</v>
      </c>
      <c r="B13" s="16" t="n">
        <f aca="false">SUMPRODUCT(('Finished Goods'!E4:E50&gt;0)*('Finished Goods'!E4:E50&lt;'Finished Goods'!F4:F50))</f>
        <v>0</v>
      </c>
    </row>
    <row r="16" customFormat="false" ht="15" hidden="false" customHeight="true" outlineLevel="0" collapsed="false">
      <c r="A16" s="17" t="s">
        <v>81</v>
      </c>
      <c r="B16" s="18"/>
    </row>
    <row r="17" customFormat="false" ht="15" hidden="false" customHeight="true" outlineLevel="0" collapsed="false">
      <c r="A17" s="19" t="s">
        <v>82</v>
      </c>
      <c r="B17" s="20" t="n">
        <f aca="false">B5+B11</f>
        <v>4566.4</v>
      </c>
    </row>
    <row r="19" customFormat="false" ht="15" hidden="false" customHeight="true" outlineLevel="0" collapsed="false">
      <c r="A19" s="21" t="s">
        <v>83</v>
      </c>
    </row>
    <row r="20" customFormat="false" ht="15" hidden="false" customHeight="true" outlineLevel="0" collapsed="false">
      <c r="A20" s="14" t="s">
        <v>84</v>
      </c>
      <c r="B20" s="19" t="n">
        <f aca="true">SUMPRODUCT(('Raw Materials'!J4:J50&lt;&gt;"")*('Raw Materials'!J4:J50&gt;=TODAY())*('Raw Materials'!J4:J50&lt;TODAY()+30))</f>
        <v>1</v>
      </c>
    </row>
    <row r="21" customFormat="false" ht="15" hidden="false" customHeight="true" outlineLevel="0" collapsed="false">
      <c r="A21" s="14" t="s">
        <v>85</v>
      </c>
      <c r="B21" s="19" t="n">
        <f aca="true">SUMPRODUCT(('Raw Materials'!J4:J50&lt;&gt;"")*('Raw Materials'!J4:J50&lt;TODAY()))</f>
        <v>0</v>
      </c>
    </row>
    <row r="22" customFormat="false" ht="15" hidden="false" customHeight="true" outlineLevel="0" collapsed="false">
      <c r="A22" s="22"/>
    </row>
    <row r="23" customFormat="false" ht="15" hidden="false" customHeight="true" outlineLevel="0" collapsed="false">
      <c r="A23" s="22"/>
    </row>
    <row r="24" customFormat="false" ht="15" hidden="false" customHeight="true" outlineLevel="0" collapsed="false">
      <c r="A24" s="23" t="s">
        <v>86</v>
      </c>
    </row>
    <row r="25" customFormat="false" ht="15" hidden="false" customHeight="true" outlineLevel="0" collapsed="false">
      <c r="A25" s="22" t="s">
        <v>87</v>
      </c>
    </row>
    <row r="26" customFormat="false" ht="15" hidden="false" customHeight="true" outlineLevel="0" collapsed="false">
      <c r="A26" s="22" t="s">
        <v>88</v>
      </c>
    </row>
    <row r="27" customFormat="false" ht="15" hidden="false" customHeight="true" outlineLevel="0" collapsed="false">
      <c r="A27" s="22" t="s">
        <v>89</v>
      </c>
    </row>
    <row r="28" customFormat="false" ht="15" hidden="false" customHeight="true" outlineLevel="0" collapsed="false">
      <c r="A28" s="22" t="s">
        <v>90</v>
      </c>
    </row>
    <row r="29" customFormat="false" ht="15" hidden="false" customHeight="true" outlineLevel="0" collapsed="false">
      <c r="A29" s="22" t="s">
        <v>91</v>
      </c>
    </row>
    <row r="30" customFormat="false" ht="15" hidden="false" customHeight="true" outlineLevel="0" collapsed="false">
      <c r="A30" s="22"/>
    </row>
    <row r="31" customFormat="false" ht="15" hidden="false" customHeight="true" outlineLevel="0" collapsed="false">
      <c r="A31" s="22" t="s">
        <v>92</v>
      </c>
    </row>
    <row r="32" customFormat="false" ht="15" hidden="false" customHeight="true" outlineLevel="0" collapsed="false">
      <c r="A32" s="22" t="s">
        <v>93</v>
      </c>
    </row>
    <row r="33" customFormat="false" ht="15" hidden="false" customHeight="true" outlineLevel="0" collapsed="false">
      <c r="A33" s="22" t="s">
        <v>94</v>
      </c>
    </row>
    <row r="50" customFormat="false" ht="15" hidden="false" customHeight="true" outlineLevel="0" collapsed="false">
      <c r="A50" s="8" t="s">
        <v>35</v>
      </c>
    </row>
  </sheetData>
  <mergeCells count="1">
    <mergeCell ref="A1:D1"/>
  </mergeCells>
  <conditionalFormatting sqref="B7">
    <cfRule type="expression" priority="2" aboveAverage="0" equalAverage="0" bottom="0" percent="0" rank="0" text="" dxfId="0">
      <formula>B7&gt;0</formula>
    </cfRule>
  </conditionalFormatting>
  <conditionalFormatting sqref="B13">
    <cfRule type="expression" priority="3" aboveAverage="0" equalAverage="0" bottom="0" percent="0" rank="0" text="" dxfId="0">
      <formula>B13&gt;0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1"/>
    <col collapsed="false" customWidth="true" hidden="false" outlineLevel="0" max="4" min="4" style="1" width="10"/>
    <col collapsed="false" customWidth="true" hidden="false" outlineLevel="0" max="5" min="5" style="1" width="14"/>
    <col collapsed="false" customWidth="true" hidden="false" outlineLevel="0" max="6" min="6" style="1" width="12"/>
    <col collapsed="false" customWidth="true" hidden="false" outlineLevel="0" max="7" min="7" style="1" width="10"/>
    <col collapsed="false" customWidth="true" hidden="false" outlineLevel="0" max="8" min="8" style="1" width="12"/>
    <col collapsed="false" customWidth="true" hidden="false" outlineLevel="0" max="9" min="9" style="1" width="16"/>
  </cols>
  <sheetData>
    <row r="1" customFormat="false" ht="17.25" hidden="false" customHeight="true" outlineLevel="0" collapsed="false">
      <c r="A1" s="2" t="s">
        <v>95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24" t="s">
        <v>96</v>
      </c>
    </row>
    <row r="4" customFormat="false" ht="15" hidden="false" customHeight="true" outlineLevel="0" collapsed="false">
      <c r="A4" s="13" t="s">
        <v>76</v>
      </c>
    </row>
    <row r="5" customFormat="false" ht="15" hidden="false" customHeight="true" outlineLevel="0" collapsed="false">
      <c r="A5" s="3" t="s">
        <v>1</v>
      </c>
      <c r="B5" s="3" t="s">
        <v>2</v>
      </c>
      <c r="C5" s="3" t="s">
        <v>97</v>
      </c>
      <c r="D5" s="3" t="s">
        <v>6</v>
      </c>
      <c r="E5" s="3" t="s">
        <v>98</v>
      </c>
      <c r="F5" s="3" t="s">
        <v>99</v>
      </c>
      <c r="G5" s="3" t="s">
        <v>7</v>
      </c>
      <c r="H5" s="3" t="s">
        <v>100</v>
      </c>
      <c r="I5" s="3" t="s">
        <v>9</v>
      </c>
    </row>
    <row r="6" customFormat="false" ht="15" hidden="false" customHeight="true" outlineLevel="0" collapsed="false">
      <c r="A6" s="4" t="str">
        <f aca="false">IF('Raw Materials'!A4&lt;&gt;"", 'Raw Materials'!A4, "")</f>
        <v>RM-001</v>
      </c>
      <c r="B6" s="4" t="str">
        <f aca="false">IF(A6&lt;&gt;"", 'Raw Materials'!B4, "")</f>
        <v>Red Pigment</v>
      </c>
      <c r="C6" s="4" t="n">
        <f aca="false">IF(A6&lt;&gt;"", 'Raw Materials'!E4, "")</f>
        <v>25</v>
      </c>
      <c r="D6" s="4" t="n">
        <f aca="false">IF(A6&lt;&gt;"", 'Raw Materials'!F4, "")</f>
        <v>10</v>
      </c>
      <c r="E6" s="4" t="str">
        <f aca="false">IF(AND(A6&lt;&gt;"",C6&lt;D6),"YES","")</f>
        <v/>
      </c>
      <c r="F6" s="4" t="str">
        <f aca="false">IF(E6="YES",D6-C6+ROUND(D6*0.2,0),"")</f>
        <v/>
      </c>
      <c r="G6" s="5" t="n">
        <f aca="false">IF(A6&lt;&gt;"", 'Raw Materials'!G4, "")</f>
        <v>45</v>
      </c>
      <c r="H6" s="5" t="str">
        <f aca="false">IF(E6="YES",F6*G6,"")</f>
        <v/>
      </c>
      <c r="I6" s="4" t="str">
        <f aca="false">IF(A6&lt;&gt;"", 'Raw Materials'!I4, "")</f>
        <v>ChemSupply Co</v>
      </c>
    </row>
    <row r="7" customFormat="false" ht="15" hidden="false" customHeight="true" outlineLevel="0" collapsed="false">
      <c r="A7" s="4" t="str">
        <f aca="false">IF('Raw Materials'!A5&lt;&gt;"", 'Raw Materials'!A5, "")</f>
        <v>RM-002</v>
      </c>
      <c r="B7" s="4" t="str">
        <f aca="false">IF(A7&lt;&gt;"", 'Raw Materials'!B5, "")</f>
        <v>Blue Pigment</v>
      </c>
      <c r="C7" s="4" t="n">
        <f aca="false">IF(A7&lt;&gt;"", 'Raw Materials'!E5, "")</f>
        <v>8</v>
      </c>
      <c r="D7" s="4" t="n">
        <f aca="false">IF(A7&lt;&gt;"", 'Raw Materials'!F5, "")</f>
        <v>15</v>
      </c>
      <c r="E7" s="4" t="str">
        <f aca="false">IF(AND(A7&lt;&gt;"",C7&lt;D7),"YES","")</f>
        <v>YES</v>
      </c>
      <c r="F7" s="4" t="n">
        <f aca="false">IF(E7="YES",D7-C7+ROUND(D7*0.2,0),"")</f>
        <v>10</v>
      </c>
      <c r="G7" s="5" t="n">
        <f aca="false">IF(A7&lt;&gt;"", 'Raw Materials'!G5, "")</f>
        <v>52</v>
      </c>
      <c r="H7" s="5" t="n">
        <f aca="false">IF(E7="YES",F7*G7,"")</f>
        <v>520</v>
      </c>
      <c r="I7" s="4" t="str">
        <f aca="false">IF(A7&lt;&gt;"", 'Raw Materials'!I5, "")</f>
        <v>ChemSupply Co</v>
      </c>
    </row>
    <row r="8" customFormat="false" ht="15" hidden="false" customHeight="true" outlineLevel="0" collapsed="false">
      <c r="A8" s="4" t="str">
        <f aca="false">IF('Raw Materials'!A6&lt;&gt;"", 'Raw Materials'!A6, "")</f>
        <v>RM-003</v>
      </c>
      <c r="B8" s="4" t="str">
        <f aca="false">IF(A8&lt;&gt;"", 'Raw Materials'!B6, "")</f>
        <v>White Base</v>
      </c>
      <c r="C8" s="4" t="n">
        <f aca="false">IF(A8&lt;&gt;"", 'Raw Materials'!E6, "")</f>
        <v>120</v>
      </c>
      <c r="D8" s="4" t="n">
        <f aca="false">IF(A8&lt;&gt;"", 'Raw Materials'!F6, "")</f>
        <v>50</v>
      </c>
      <c r="E8" s="4" t="str">
        <f aca="false">IF(AND(A8&lt;&gt;"",C8&lt;D8),"YES","")</f>
        <v/>
      </c>
      <c r="F8" s="4" t="str">
        <f aca="false">IF(E8="YES",D8-C8+ROUND(D8*0.2,0),"")</f>
        <v/>
      </c>
      <c r="G8" s="5" t="n">
        <f aca="false">IF(A8&lt;&gt;"", 'Raw Materials'!G6, "")</f>
        <v>12</v>
      </c>
      <c r="H8" s="5" t="str">
        <f aca="false">IF(E8="YES",F8*G8,"")</f>
        <v/>
      </c>
      <c r="I8" s="4" t="str">
        <f aca="false">IF(A8&lt;&gt;"", 'Raw Materials'!I6, "")</f>
        <v>BaseMax Ltd</v>
      </c>
    </row>
    <row r="9" customFormat="false" ht="15" hidden="false" customHeight="true" outlineLevel="0" collapsed="false">
      <c r="A9" s="4" t="str">
        <f aca="false">IF('Raw Materials'!A7&lt;&gt;"", 'Raw Materials'!A7, "")</f>
        <v>RM-004</v>
      </c>
      <c r="B9" s="4" t="str">
        <f aca="false">IF(A9&lt;&gt;"", 'Raw Materials'!B7, "")</f>
        <v>Linseed Oil</v>
      </c>
      <c r="C9" s="4" t="n">
        <f aca="false">IF(A9&lt;&gt;"", 'Raw Materials'!E7, "")</f>
        <v>45</v>
      </c>
      <c r="D9" s="4" t="n">
        <f aca="false">IF(A9&lt;&gt;"", 'Raw Materials'!F7, "")</f>
        <v>20</v>
      </c>
      <c r="E9" s="4" t="str">
        <f aca="false">IF(AND(A9&lt;&gt;"",C9&lt;D9),"YES","")</f>
        <v/>
      </c>
      <c r="F9" s="4" t="str">
        <f aca="false">IF(E9="YES",D9-C9+ROUND(D9*0.2,0),"")</f>
        <v/>
      </c>
      <c r="G9" s="5" t="n">
        <f aca="false">IF(A9&lt;&gt;"", 'Raw Materials'!G7, "")</f>
        <v>8.5</v>
      </c>
      <c r="H9" s="5" t="str">
        <f aca="false">IF(E9="YES",F9*G9,"")</f>
        <v/>
      </c>
      <c r="I9" s="4" t="str">
        <f aca="false">IF(A9&lt;&gt;"", 'Raw Materials'!I7, "")</f>
        <v>OilTrade Inc</v>
      </c>
    </row>
    <row r="10" customFormat="false" ht="15" hidden="false" customHeight="true" outlineLevel="0" collapsed="false">
      <c r="A10" s="4" t="str">
        <f aca="false">IF('Raw Materials'!A8&lt;&gt;"", 'Raw Materials'!A8, "")</f>
        <v>RM-005</v>
      </c>
      <c r="B10" s="4" t="str">
        <f aca="false">IF(A10&lt;&gt;"", 'Raw Materials'!B8, "")</f>
        <v>Glass Jars 100ml</v>
      </c>
      <c r="C10" s="4" t="n">
        <f aca="false">IF(A10&lt;&gt;"", 'Raw Materials'!E8, "")</f>
        <v>500</v>
      </c>
      <c r="D10" s="4" t="n">
        <f aca="false">IF(A10&lt;&gt;"", 'Raw Materials'!F8, "")</f>
        <v>200</v>
      </c>
      <c r="E10" s="4" t="str">
        <f aca="false">IF(AND(A10&lt;&gt;"",C10&lt;D10),"YES","")</f>
        <v/>
      </c>
      <c r="F10" s="4" t="str">
        <f aca="false">IF(E10="YES",D10-C10+ROUND(D10*0.2,0),"")</f>
        <v/>
      </c>
      <c r="G10" s="5" t="n">
        <f aca="false">IF(A10&lt;&gt;"", 'Raw Materials'!G8, "")</f>
        <v>0.35</v>
      </c>
      <c r="H10" s="5" t="str">
        <f aca="false">IF(E10="YES",F10*G10,"")</f>
        <v/>
      </c>
      <c r="I10" s="4" t="str">
        <f aca="false">IF(A10&lt;&gt;"", 'Raw Materials'!I8, "")</f>
        <v>PackPro</v>
      </c>
    </row>
    <row r="11" customFormat="false" ht="15" hidden="false" customHeight="true" outlineLevel="0" collapsed="false">
      <c r="A11" s="4" t="str">
        <f aca="false">IF('Raw Materials'!A9&lt;&gt;"", 'Raw Materials'!A9, "")</f>
        <v>RM-006</v>
      </c>
      <c r="B11" s="4" t="str">
        <f aca="false">IF(A11&lt;&gt;"", 'Raw Materials'!B9, "")</f>
        <v>Labels</v>
      </c>
      <c r="C11" s="4" t="n">
        <f aca="false">IF(A11&lt;&gt;"", 'Raw Materials'!E9, "")</f>
        <v>1200</v>
      </c>
      <c r="D11" s="4" t="n">
        <f aca="false">IF(A11&lt;&gt;"", 'Raw Materials'!F9, "")</f>
        <v>500</v>
      </c>
      <c r="E11" s="4" t="str">
        <f aca="false">IF(AND(A11&lt;&gt;"",C11&lt;D11),"YES","")</f>
        <v/>
      </c>
      <c r="F11" s="4" t="str">
        <f aca="false">IF(E11="YES",D11-C11+ROUND(D11*0.2,0),"")</f>
        <v/>
      </c>
      <c r="G11" s="5" t="n">
        <f aca="false">IF(A11&lt;&gt;"", 'Raw Materials'!G9, "")</f>
        <v>0.05</v>
      </c>
      <c r="H11" s="5" t="str">
        <f aca="false">IF(E11="YES",F11*G11,"")</f>
        <v/>
      </c>
      <c r="I11" s="4" t="str">
        <f aca="false">IF(A11&lt;&gt;"", 'Raw Materials'!I9, "")</f>
        <v>PrintHouse</v>
      </c>
    </row>
    <row r="12" customFormat="false" ht="15" hidden="false" customHeight="true" outlineLevel="0" collapsed="false">
      <c r="A12" s="4" t="str">
        <f aca="false">IF('Raw Materials'!A10&lt;&gt;"", 'Raw Materials'!A10, "")</f>
        <v/>
      </c>
      <c r="B12" s="4" t="str">
        <f aca="false">IF(A12&lt;&gt;"", 'Raw Materials'!B10, "")</f>
        <v/>
      </c>
      <c r="C12" s="4" t="str">
        <f aca="false">IF(A12&lt;&gt;"", 'Raw Materials'!E10, "")</f>
        <v/>
      </c>
      <c r="D12" s="4" t="str">
        <f aca="false">IF(A12&lt;&gt;"", 'Raw Materials'!F10, "")</f>
        <v/>
      </c>
      <c r="E12" s="4" t="str">
        <f aca="false">IF(AND(A12&lt;&gt;"",C12&lt;D12),"YES","")</f>
        <v/>
      </c>
      <c r="F12" s="4" t="str">
        <f aca="false">IF(E12="YES",D12-C12+ROUND(D12*0.2,0),"")</f>
        <v/>
      </c>
      <c r="G12" s="5" t="str">
        <f aca="false">IF(A12&lt;&gt;"", 'Raw Materials'!G10, "")</f>
        <v/>
      </c>
      <c r="H12" s="5" t="str">
        <f aca="false">IF(E12="YES",F12*G12,"")</f>
        <v/>
      </c>
      <c r="I12" s="4" t="str">
        <f aca="false">IF(A12&lt;&gt;"", 'Raw Materials'!I10, "")</f>
        <v/>
      </c>
    </row>
    <row r="13" customFormat="false" ht="15" hidden="false" customHeight="true" outlineLevel="0" collapsed="false">
      <c r="A13" s="4" t="str">
        <f aca="false">IF('Raw Materials'!A11&lt;&gt;"", 'Raw Materials'!A11, "")</f>
        <v/>
      </c>
      <c r="B13" s="4" t="str">
        <f aca="false">IF(A13&lt;&gt;"", 'Raw Materials'!B11, "")</f>
        <v/>
      </c>
      <c r="C13" s="4" t="str">
        <f aca="false">IF(A13&lt;&gt;"", 'Raw Materials'!E11, "")</f>
        <v/>
      </c>
      <c r="D13" s="4" t="str">
        <f aca="false">IF(A13&lt;&gt;"", 'Raw Materials'!F11, "")</f>
        <v/>
      </c>
      <c r="E13" s="4" t="str">
        <f aca="false">IF(AND(A13&lt;&gt;"",C13&lt;D13),"YES","")</f>
        <v/>
      </c>
      <c r="F13" s="4" t="str">
        <f aca="false">IF(E13="YES",D13-C13+ROUND(D13*0.2,0),"")</f>
        <v/>
      </c>
      <c r="G13" s="5" t="str">
        <f aca="false">IF(A13&lt;&gt;"", 'Raw Materials'!G11, "")</f>
        <v/>
      </c>
      <c r="H13" s="5" t="str">
        <f aca="false">IF(E13="YES",F13*G13,"")</f>
        <v/>
      </c>
      <c r="I13" s="4" t="str">
        <f aca="false">IF(A13&lt;&gt;"", 'Raw Materials'!I11, "")</f>
        <v/>
      </c>
    </row>
    <row r="14" customFormat="false" ht="15" hidden="false" customHeight="true" outlineLevel="0" collapsed="false">
      <c r="A14" s="4" t="str">
        <f aca="false">IF('Raw Materials'!A12&lt;&gt;"", 'Raw Materials'!A12, "")</f>
        <v/>
      </c>
      <c r="B14" s="4" t="str">
        <f aca="false">IF(A14&lt;&gt;"", 'Raw Materials'!B12, "")</f>
        <v/>
      </c>
      <c r="C14" s="4" t="str">
        <f aca="false">IF(A14&lt;&gt;"", 'Raw Materials'!E12, "")</f>
        <v/>
      </c>
      <c r="D14" s="4" t="str">
        <f aca="false">IF(A14&lt;&gt;"", 'Raw Materials'!F12, "")</f>
        <v/>
      </c>
      <c r="E14" s="4" t="str">
        <f aca="false">IF(AND(A14&lt;&gt;"",C14&lt;D14),"YES","")</f>
        <v/>
      </c>
      <c r="F14" s="4" t="str">
        <f aca="false">IF(E14="YES",D14-C14+ROUND(D14*0.2,0),"")</f>
        <v/>
      </c>
      <c r="G14" s="5" t="str">
        <f aca="false">IF(A14&lt;&gt;"", 'Raw Materials'!G12, "")</f>
        <v/>
      </c>
      <c r="H14" s="5" t="str">
        <f aca="false">IF(E14="YES",F14*G14,"")</f>
        <v/>
      </c>
      <c r="I14" s="4" t="str">
        <f aca="false">IF(A14&lt;&gt;"", 'Raw Materials'!I12, "")</f>
        <v/>
      </c>
    </row>
    <row r="15" customFormat="false" ht="15" hidden="false" customHeight="true" outlineLevel="0" collapsed="false">
      <c r="A15" s="4" t="str">
        <f aca="false">IF('Raw Materials'!A13&lt;&gt;"", 'Raw Materials'!A13, "")</f>
        <v/>
      </c>
      <c r="B15" s="4" t="str">
        <f aca="false">IF(A15&lt;&gt;"", 'Raw Materials'!B13, "")</f>
        <v/>
      </c>
      <c r="C15" s="4" t="str">
        <f aca="false">IF(A15&lt;&gt;"", 'Raw Materials'!E13, "")</f>
        <v/>
      </c>
      <c r="D15" s="4" t="str">
        <f aca="false">IF(A15&lt;&gt;"", 'Raw Materials'!F13, "")</f>
        <v/>
      </c>
      <c r="E15" s="4" t="str">
        <f aca="false">IF(AND(A15&lt;&gt;"",C15&lt;D15),"YES","")</f>
        <v/>
      </c>
      <c r="F15" s="4" t="str">
        <f aca="false">IF(E15="YES",D15-C15+ROUND(D15*0.2,0),"")</f>
        <v/>
      </c>
      <c r="G15" s="5" t="str">
        <f aca="false">IF(A15&lt;&gt;"", 'Raw Materials'!G13, "")</f>
        <v/>
      </c>
      <c r="H15" s="5" t="str">
        <f aca="false">IF(E15="YES",F15*G15,"")</f>
        <v/>
      </c>
      <c r="I15" s="4" t="str">
        <f aca="false">IF(A15&lt;&gt;"", 'Raw Materials'!I13, "")</f>
        <v/>
      </c>
    </row>
    <row r="16" customFormat="false" ht="15" hidden="false" customHeight="true" outlineLevel="0" collapsed="false">
      <c r="F16" s="19" t="s">
        <v>101</v>
      </c>
      <c r="H16" s="15" t="n">
        <f aca="false">SUM(H6:H15)</f>
        <v>520</v>
      </c>
    </row>
    <row r="18" customFormat="false" ht="15" hidden="false" customHeight="true" outlineLevel="0" collapsed="false">
      <c r="A18" s="13" t="s">
        <v>80</v>
      </c>
    </row>
    <row r="19" customFormat="false" ht="15" hidden="false" customHeight="true" outlineLevel="0" collapsed="false">
      <c r="A19" s="3" t="s">
        <v>1</v>
      </c>
      <c r="B19" s="3" t="s">
        <v>2</v>
      </c>
      <c r="C19" s="3" t="s">
        <v>97</v>
      </c>
      <c r="D19" s="3" t="s">
        <v>6</v>
      </c>
      <c r="E19" s="3" t="s">
        <v>102</v>
      </c>
      <c r="F19" s="3" t="s">
        <v>103</v>
      </c>
      <c r="G19" s="3" t="s">
        <v>7</v>
      </c>
      <c r="H19" s="3" t="s">
        <v>104</v>
      </c>
    </row>
    <row r="20" customFormat="false" ht="15" hidden="false" customHeight="true" outlineLevel="0" collapsed="false">
      <c r="A20" s="4" t="str">
        <f aca="false">IF('Finished Goods'!A4&lt;&gt;"", 'Finished Goods'!A4, "")</f>
        <v>FG-001</v>
      </c>
      <c r="B20" s="4" t="str">
        <f aca="false">IF(A20&lt;&gt;"", 'Finished Goods'!B4, "")</f>
        <v>Artist Red 100ml</v>
      </c>
      <c r="C20" s="4" t="n">
        <f aca="false">IF(A20&lt;&gt;"", 'Finished Goods'!E4, "")</f>
        <v>85</v>
      </c>
      <c r="D20" s="4" t="n">
        <f aca="false">IF(A20&lt;&gt;"", 'Finished Goods'!F4, "")</f>
        <v>30</v>
      </c>
      <c r="E20" s="4" t="str">
        <f aca="false">IF(AND(A20&lt;&gt;"",C20&lt;D20),"YES","")</f>
        <v/>
      </c>
      <c r="F20" s="4" t="str">
        <f aca="false">IF(E20="YES",D20-C20+ROUND(D20*0.2,0),"")</f>
        <v/>
      </c>
      <c r="G20" s="5" t="n">
        <f aca="false">IF(A20&lt;&gt;"", 'Finished Goods'!G4, "")</f>
        <v>3.2</v>
      </c>
      <c r="H20" s="5" t="str">
        <f aca="false">IF(E20="YES",F20*G20,"")</f>
        <v/>
      </c>
    </row>
    <row r="21" customFormat="false" ht="15" hidden="false" customHeight="true" outlineLevel="0" collapsed="false">
      <c r="A21" s="4" t="str">
        <f aca="false">IF('Finished Goods'!A5&lt;&gt;"", 'Finished Goods'!A5, "")</f>
        <v>FG-002</v>
      </c>
      <c r="B21" s="4" t="str">
        <f aca="false">IF(A21&lt;&gt;"", 'Finished Goods'!B5, "")</f>
        <v>Artist Blue 100ml</v>
      </c>
      <c r="C21" s="4" t="n">
        <f aca="false">IF(A21&lt;&gt;"", 'Finished Goods'!E5, "")</f>
        <v>62</v>
      </c>
      <c r="D21" s="4" t="n">
        <f aca="false">IF(A21&lt;&gt;"", 'Finished Goods'!F5, "")</f>
        <v>30</v>
      </c>
      <c r="E21" s="4" t="str">
        <f aca="false">IF(AND(A21&lt;&gt;"",C21&lt;D21),"YES","")</f>
        <v/>
      </c>
      <c r="F21" s="4" t="str">
        <f aca="false">IF(E21="YES",D21-C21+ROUND(D21*0.2,0),"")</f>
        <v/>
      </c>
      <c r="G21" s="5" t="n">
        <f aca="false">IF(A21&lt;&gt;"", 'Finished Goods'!G5, "")</f>
        <v>3.5</v>
      </c>
      <c r="H21" s="5" t="str">
        <f aca="false">IF(E21="YES",F21*G21,"")</f>
        <v/>
      </c>
    </row>
    <row r="22" customFormat="false" ht="15" hidden="false" customHeight="true" outlineLevel="0" collapsed="false">
      <c r="A22" s="4" t="str">
        <f aca="false">IF('Finished Goods'!A6&lt;&gt;"", 'Finished Goods'!A6, "")</f>
        <v>FG-003</v>
      </c>
      <c r="B22" s="4" t="str">
        <f aca="false">IF(A22&lt;&gt;"", 'Finished Goods'!B6, "")</f>
        <v>Artist White 250ml</v>
      </c>
      <c r="C22" s="4" t="n">
        <f aca="false">IF(A22&lt;&gt;"", 'Finished Goods'!E6, "")</f>
        <v>45</v>
      </c>
      <c r="D22" s="4" t="n">
        <f aca="false">IF(A22&lt;&gt;"", 'Finished Goods'!F6, "")</f>
        <v>25</v>
      </c>
      <c r="E22" s="4" t="str">
        <f aca="false">IF(AND(A22&lt;&gt;"",C22&lt;D22),"YES","")</f>
        <v/>
      </c>
      <c r="F22" s="4" t="str">
        <f aca="false">IF(E22="YES",D22-C22+ROUND(D22*0.2,0),"")</f>
        <v/>
      </c>
      <c r="G22" s="5" t="n">
        <f aca="false">IF(A22&lt;&gt;"", 'Finished Goods'!G6, "")</f>
        <v>4.1</v>
      </c>
      <c r="H22" s="5" t="str">
        <f aca="false">IF(E22="YES",F22*G22,"")</f>
        <v/>
      </c>
    </row>
    <row r="23" customFormat="false" ht="15" hidden="false" customHeight="true" outlineLevel="0" collapsed="false">
      <c r="A23" s="4" t="str">
        <f aca="false">IF('Finished Goods'!A7&lt;&gt;"", 'Finished Goods'!A7, "")</f>
        <v>FG-004</v>
      </c>
      <c r="B23" s="4" t="str">
        <f aca="false">IF(A23&lt;&gt;"", 'Finished Goods'!B7, "")</f>
        <v>Medium Gloss 100ml</v>
      </c>
      <c r="C23" s="4" t="n">
        <f aca="false">IF(A23&lt;&gt;"", 'Finished Goods'!E7, "")</f>
        <v>28</v>
      </c>
      <c r="D23" s="4" t="n">
        <f aca="false">IF(A23&lt;&gt;"", 'Finished Goods'!F7, "")</f>
        <v>20</v>
      </c>
      <c r="E23" s="4" t="str">
        <f aca="false">IF(AND(A23&lt;&gt;"",C23&lt;D23),"YES","")</f>
        <v/>
      </c>
      <c r="F23" s="4" t="str">
        <f aca="false">IF(E23="YES",D23-C23+ROUND(D23*0.2,0),"")</f>
        <v/>
      </c>
      <c r="G23" s="5" t="n">
        <f aca="false">IF(A23&lt;&gt;"", 'Finished Goods'!G7, "")</f>
        <v>2.8</v>
      </c>
      <c r="H23" s="5" t="str">
        <f aca="false">IF(E23="YES",F23*G23,"")</f>
        <v/>
      </c>
    </row>
    <row r="24" customFormat="false" ht="15" hidden="false" customHeight="true" outlineLevel="0" collapsed="false">
      <c r="A24" s="4" t="str">
        <f aca="false">IF('Finished Goods'!A8&lt;&gt;"", 'Finished Goods'!A8, "")</f>
        <v>FG-005</v>
      </c>
      <c r="B24" s="4" t="str">
        <f aca="false">IF(A24&lt;&gt;"", 'Finished Goods'!B8, "")</f>
        <v>Starter Set 6 colors</v>
      </c>
      <c r="C24" s="4" t="n">
        <f aca="false">IF(A24&lt;&gt;"", 'Finished Goods'!E8, "")</f>
        <v>12</v>
      </c>
      <c r="D24" s="4" t="n">
        <f aca="false">IF(A24&lt;&gt;"", 'Finished Goods'!F8, "")</f>
        <v>10</v>
      </c>
      <c r="E24" s="4" t="str">
        <f aca="false">IF(AND(A24&lt;&gt;"",C24&lt;D24),"YES","")</f>
        <v/>
      </c>
      <c r="F24" s="4" t="str">
        <f aca="false">IF(E24="YES",D24-C24+ROUND(D24*0.2,0),"")</f>
        <v/>
      </c>
      <c r="G24" s="5" t="n">
        <f aca="false">IF(A24&lt;&gt;"", 'Finished Goods'!G8, "")</f>
        <v>18</v>
      </c>
      <c r="H24" s="5" t="str">
        <f aca="false">IF(E24="YES",F24*G24,"")</f>
        <v/>
      </c>
    </row>
    <row r="25" customFormat="false" ht="15" hidden="false" customHeight="true" outlineLevel="0" collapsed="false">
      <c r="A25" s="4" t="str">
        <f aca="false">IF('Finished Goods'!A9&lt;&gt;"", 'Finished Goods'!A9, "")</f>
        <v/>
      </c>
      <c r="B25" s="4" t="str">
        <f aca="false">IF(A25&lt;&gt;"", 'Finished Goods'!B9, "")</f>
        <v/>
      </c>
      <c r="C25" s="4" t="str">
        <f aca="false">IF(A25&lt;&gt;"", 'Finished Goods'!E9, "")</f>
        <v/>
      </c>
      <c r="D25" s="4" t="str">
        <f aca="false">IF(A25&lt;&gt;"", 'Finished Goods'!F9, "")</f>
        <v/>
      </c>
      <c r="E25" s="4" t="str">
        <f aca="false">IF(AND(A25&lt;&gt;"",C25&lt;D25),"YES","")</f>
        <v/>
      </c>
      <c r="F25" s="4" t="str">
        <f aca="false">IF(E25="YES",D25-C25+ROUND(D25*0.2,0),"")</f>
        <v/>
      </c>
      <c r="G25" s="5" t="str">
        <f aca="false">IF(A25&lt;&gt;"", 'Finished Goods'!G9, "")</f>
        <v/>
      </c>
      <c r="H25" s="5" t="str">
        <f aca="false">IF(E25="YES",F25*G25,"")</f>
        <v/>
      </c>
    </row>
    <row r="26" customFormat="false" ht="15" hidden="false" customHeight="true" outlineLevel="0" collapsed="false">
      <c r="A26" s="4" t="str">
        <f aca="false">IF('Finished Goods'!A10&lt;&gt;"", 'Finished Goods'!A10, "")</f>
        <v/>
      </c>
      <c r="B26" s="4" t="str">
        <f aca="false">IF(A26&lt;&gt;"", 'Finished Goods'!B10, "")</f>
        <v/>
      </c>
      <c r="C26" s="4" t="str">
        <f aca="false">IF(A26&lt;&gt;"", 'Finished Goods'!E10, "")</f>
        <v/>
      </c>
      <c r="D26" s="4" t="str">
        <f aca="false">IF(A26&lt;&gt;"", 'Finished Goods'!F10, "")</f>
        <v/>
      </c>
      <c r="E26" s="4" t="str">
        <f aca="false">IF(AND(A26&lt;&gt;"",C26&lt;D26),"YES","")</f>
        <v/>
      </c>
      <c r="F26" s="4" t="str">
        <f aca="false">IF(E26="YES",D26-C26+ROUND(D26*0.2,0),"")</f>
        <v/>
      </c>
      <c r="G26" s="5" t="str">
        <f aca="false">IF(A26&lt;&gt;"", 'Finished Goods'!G10, "")</f>
        <v/>
      </c>
      <c r="H26" s="5" t="str">
        <f aca="false">IF(E26="YES",F26*G26,"")</f>
        <v/>
      </c>
    </row>
    <row r="27" customFormat="false" ht="15" hidden="false" customHeight="true" outlineLevel="0" collapsed="false">
      <c r="A27" s="4" t="str">
        <f aca="false">IF('Finished Goods'!A11&lt;&gt;"", 'Finished Goods'!A11, "")</f>
        <v/>
      </c>
      <c r="B27" s="4" t="str">
        <f aca="false">IF(A27&lt;&gt;"", 'Finished Goods'!B11, "")</f>
        <v/>
      </c>
      <c r="C27" s="4" t="str">
        <f aca="false">IF(A27&lt;&gt;"", 'Finished Goods'!E11, "")</f>
        <v/>
      </c>
      <c r="D27" s="4" t="str">
        <f aca="false">IF(A27&lt;&gt;"", 'Finished Goods'!F11, "")</f>
        <v/>
      </c>
      <c r="E27" s="4" t="str">
        <f aca="false">IF(AND(A27&lt;&gt;"",C27&lt;D27),"YES","")</f>
        <v/>
      </c>
      <c r="F27" s="4" t="str">
        <f aca="false">IF(E27="YES",D27-C27+ROUND(D27*0.2,0),"")</f>
        <v/>
      </c>
      <c r="G27" s="5" t="str">
        <f aca="false">IF(A27&lt;&gt;"", 'Finished Goods'!G11, "")</f>
        <v/>
      </c>
      <c r="H27" s="5" t="str">
        <f aca="false">IF(E27="YES",F27*G27,"")</f>
        <v/>
      </c>
    </row>
    <row r="28" customFormat="false" ht="15" hidden="false" customHeight="true" outlineLevel="0" collapsed="false">
      <c r="A28" s="4" t="str">
        <f aca="false">IF('Finished Goods'!A12&lt;&gt;"", 'Finished Goods'!A12, "")</f>
        <v/>
      </c>
      <c r="B28" s="4" t="str">
        <f aca="false">IF(A28&lt;&gt;"", 'Finished Goods'!B12, "")</f>
        <v/>
      </c>
      <c r="C28" s="4" t="str">
        <f aca="false">IF(A28&lt;&gt;"", 'Finished Goods'!E12, "")</f>
        <v/>
      </c>
      <c r="D28" s="4" t="str">
        <f aca="false">IF(A28&lt;&gt;"", 'Finished Goods'!F12, "")</f>
        <v/>
      </c>
      <c r="E28" s="4" t="str">
        <f aca="false">IF(AND(A28&lt;&gt;"",C28&lt;D28),"YES","")</f>
        <v/>
      </c>
      <c r="F28" s="4" t="str">
        <f aca="false">IF(E28="YES",D28-C28+ROUND(D28*0.2,0),"")</f>
        <v/>
      </c>
      <c r="G28" s="5" t="str">
        <f aca="false">IF(A28&lt;&gt;"", 'Finished Goods'!G12, "")</f>
        <v/>
      </c>
      <c r="H28" s="5" t="str">
        <f aca="false">IF(E28="YES",F28*G28,"")</f>
        <v/>
      </c>
    </row>
    <row r="29" customFormat="false" ht="15" hidden="false" customHeight="true" outlineLevel="0" collapsed="false">
      <c r="A29" s="4" t="str">
        <f aca="false">IF('Finished Goods'!A13&lt;&gt;"", 'Finished Goods'!A13, "")</f>
        <v/>
      </c>
      <c r="B29" s="4" t="str">
        <f aca="false">IF(A29&lt;&gt;"", 'Finished Goods'!B13, "")</f>
        <v/>
      </c>
      <c r="C29" s="4" t="str">
        <f aca="false">IF(A29&lt;&gt;"", 'Finished Goods'!E13, "")</f>
        <v/>
      </c>
      <c r="D29" s="4" t="str">
        <f aca="false">IF(A29&lt;&gt;"", 'Finished Goods'!F13, "")</f>
        <v/>
      </c>
      <c r="E29" s="4" t="str">
        <f aca="false">IF(AND(A29&lt;&gt;"",C29&lt;D29),"YES","")</f>
        <v/>
      </c>
      <c r="F29" s="4" t="str">
        <f aca="false">IF(E29="YES",D29-C29+ROUND(D29*0.2,0),"")</f>
        <v/>
      </c>
      <c r="G29" s="5" t="str">
        <f aca="false">IF(A29&lt;&gt;"", 'Finished Goods'!G13, "")</f>
        <v/>
      </c>
      <c r="H29" s="5" t="str">
        <f aca="false">IF(E29="YES",F29*G29,"")</f>
        <v/>
      </c>
    </row>
    <row r="30" customFormat="false" ht="15" hidden="false" customHeight="true" outlineLevel="0" collapsed="false">
      <c r="F30" s="19" t="s">
        <v>105</v>
      </c>
      <c r="H30" s="15" t="n">
        <f aca="false">SUM(H20:H29)</f>
        <v>0</v>
      </c>
    </row>
    <row r="32" customFormat="false" ht="15" hidden="false" customHeight="true" outlineLevel="0" collapsed="false">
      <c r="A32" s="25" t="s">
        <v>106</v>
      </c>
    </row>
    <row r="50" customFormat="false" ht="15" hidden="false" customHeight="true" outlineLevel="0" collapsed="false">
      <c r="A50" s="8" t="s">
        <v>35</v>
      </c>
    </row>
  </sheetData>
  <mergeCells count="1">
    <mergeCell ref="A1:H1"/>
  </mergeCells>
  <conditionalFormatting sqref="A6:I15">
    <cfRule type="expression" priority="2" aboveAverage="0" equalAverage="0" bottom="0" percent="0" rank="0" text="" dxfId="0">
      <formula>$E6="YES"</formula>
    </cfRule>
  </conditionalFormatting>
  <conditionalFormatting sqref="A20:H29">
    <cfRule type="expression" priority="3" aboveAverage="0" equalAverage="0" bottom="0" percent="0" rank="0" text="" dxfId="0">
      <formula>$E20="YES"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22"/>
    <col collapsed="false" customWidth="true" hidden="false" outlineLevel="0" max="3" min="3" style="1" width="8"/>
    <col collapsed="false" customWidth="true" hidden="false" outlineLevel="0" max="4" min="4" style="1" width="10"/>
    <col collapsed="false" customWidth="true" hidden="false" outlineLevel="0" max="6" min="5" style="1" width="12"/>
  </cols>
  <sheetData>
    <row r="1" customFormat="false" ht="17.25" hidden="false" customHeight="true" outlineLevel="0" collapsed="false">
      <c r="A1" s="2" t="s">
        <v>107</v>
      </c>
      <c r="B1" s="2"/>
      <c r="C1" s="2"/>
      <c r="D1" s="2"/>
      <c r="E1" s="2"/>
    </row>
    <row r="2" customFormat="false" ht="15" hidden="false" customHeight="true" outlineLevel="0" collapsed="false">
      <c r="A2" s="24" t="s">
        <v>108</v>
      </c>
    </row>
    <row r="4" customFormat="false" ht="15" hidden="false" customHeight="true" outlineLevel="0" collapsed="false">
      <c r="A4" s="26" t="s">
        <v>109</v>
      </c>
    </row>
    <row r="5" customFormat="false" ht="15" hidden="false" customHeight="true" outlineLevel="0" collapsed="false">
      <c r="A5" s="14" t="s">
        <v>110</v>
      </c>
      <c r="B5" s="27" t="s">
        <v>111</v>
      </c>
    </row>
    <row r="6" customFormat="false" ht="15" hidden="false" customHeight="true" outlineLevel="0" collapsed="false">
      <c r="A6" s="14" t="s">
        <v>112</v>
      </c>
      <c r="B6" s="28" t="n">
        <v>46057</v>
      </c>
    </row>
    <row r="7" customFormat="false" ht="15" hidden="false" customHeight="true" outlineLevel="0" collapsed="false">
      <c r="A7" s="14" t="s">
        <v>113</v>
      </c>
      <c r="B7" s="27" t="s">
        <v>40</v>
      </c>
    </row>
    <row r="8" customFormat="false" ht="15" hidden="false" customHeight="true" outlineLevel="0" collapsed="false">
      <c r="A8" s="14" t="s">
        <v>114</v>
      </c>
      <c r="B8" s="27" t="n">
        <v>50</v>
      </c>
    </row>
    <row r="10" customFormat="false" ht="15" hidden="false" customHeight="true" outlineLevel="0" collapsed="false">
      <c r="A10" s="26" t="s">
        <v>115</v>
      </c>
    </row>
    <row r="11" customFormat="false" ht="15" hidden="false" customHeight="true" outlineLevel="0" collapsed="false">
      <c r="A11" s="3" t="s">
        <v>116</v>
      </c>
      <c r="B11" s="3" t="s">
        <v>117</v>
      </c>
      <c r="C11" s="3" t="s">
        <v>4</v>
      </c>
      <c r="D11" s="3" t="s">
        <v>118</v>
      </c>
      <c r="E11" s="3" t="s">
        <v>7</v>
      </c>
      <c r="F11" s="3" t="s">
        <v>119</v>
      </c>
    </row>
    <row r="12" customFormat="false" ht="15" hidden="false" customHeight="true" outlineLevel="0" collapsed="false">
      <c r="A12" s="11" t="s">
        <v>11</v>
      </c>
      <c r="B12" s="4" t="str">
        <f aca="false">IF(A12&lt;&gt;"",VLOOKUP(A12,'Raw Materials'!$A$4:$J$50,2,FALSE()),"")</f>
        <v>Red Pigment</v>
      </c>
      <c r="C12" s="4" t="str">
        <f aca="false">IF(A12&lt;&gt;"",VLOOKUP(A12,'Raw Materials'!$A$4:$J$50,4,FALSE()),"")</f>
        <v>kg</v>
      </c>
      <c r="D12" s="11" t="n">
        <v>2.5</v>
      </c>
      <c r="E12" s="5" t="n">
        <f aca="false">IF(A12&lt;&gt;"",VLOOKUP(A12,'Raw Materials'!$A$4:$J$50,7,FALSE()),"")</f>
        <v>45</v>
      </c>
      <c r="F12" s="5" t="n">
        <f aca="false">IF(AND(A12&lt;&gt;"",D12&lt;&gt;""),D12*E12,"")</f>
        <v>112.5</v>
      </c>
    </row>
    <row r="13" customFormat="false" ht="15" hidden="false" customHeight="true" outlineLevel="0" collapsed="false">
      <c r="A13" s="11" t="s">
        <v>18</v>
      </c>
      <c r="B13" s="4" t="str">
        <f aca="false">IF(A13&lt;&gt;"",VLOOKUP(A13,'Raw Materials'!$A$4:$J$50,2,FALSE()),"")</f>
        <v>White Base</v>
      </c>
      <c r="C13" s="4" t="str">
        <f aca="false">IF(A13&lt;&gt;"",VLOOKUP(A13,'Raw Materials'!$A$4:$J$50,4,FALSE()),"")</f>
        <v>L</v>
      </c>
      <c r="D13" s="11" t="n">
        <v>8</v>
      </c>
      <c r="E13" s="5" t="n">
        <f aca="false">IF(A13&lt;&gt;"",VLOOKUP(A13,'Raw Materials'!$A$4:$J$50,7,FALSE()),"")</f>
        <v>12</v>
      </c>
      <c r="F13" s="5" t="n">
        <f aca="false">IF(AND(A13&lt;&gt;"",D13&lt;&gt;""),D13*E13,"")</f>
        <v>96</v>
      </c>
    </row>
    <row r="14" customFormat="false" ht="15" hidden="false" customHeight="true" outlineLevel="0" collapsed="false">
      <c r="A14" s="11" t="s">
        <v>23</v>
      </c>
      <c r="B14" s="4" t="str">
        <f aca="false">IF(A14&lt;&gt;"",VLOOKUP(A14,'Raw Materials'!$A$4:$J$50,2,FALSE()),"")</f>
        <v>Linseed Oil</v>
      </c>
      <c r="C14" s="4" t="str">
        <f aca="false">IF(A14&lt;&gt;"",VLOOKUP(A14,'Raw Materials'!$A$4:$J$50,4,FALSE()),"")</f>
        <v>L</v>
      </c>
      <c r="D14" s="11" t="n">
        <v>0.5</v>
      </c>
      <c r="E14" s="5" t="n">
        <f aca="false">IF(A14&lt;&gt;"",VLOOKUP(A14,'Raw Materials'!$A$4:$J$50,7,FALSE()),"")</f>
        <v>8.5</v>
      </c>
      <c r="F14" s="5" t="n">
        <f aca="false">IF(AND(A14&lt;&gt;"",D14&lt;&gt;""),D14*E14,"")</f>
        <v>4.25</v>
      </c>
    </row>
    <row r="15" customFormat="false" ht="15" hidden="false" customHeight="true" outlineLevel="0" collapsed="false">
      <c r="A15" s="11" t="s">
        <v>27</v>
      </c>
      <c r="B15" s="4" t="str">
        <f aca="false">IF(A15&lt;&gt;"",VLOOKUP(A15,'Raw Materials'!$A$4:$J$50,2,FALSE()),"")</f>
        <v>Glass Jars 100ml</v>
      </c>
      <c r="C15" s="4" t="str">
        <f aca="false">IF(A15&lt;&gt;"",VLOOKUP(A15,'Raw Materials'!$A$4:$J$50,4,FALSE()),"")</f>
        <v>pcs</v>
      </c>
      <c r="D15" s="11" t="n">
        <v>50</v>
      </c>
      <c r="E15" s="5" t="n">
        <f aca="false">IF(A15&lt;&gt;"",VLOOKUP(A15,'Raw Materials'!$A$4:$J$50,7,FALSE()),"")</f>
        <v>0.35</v>
      </c>
      <c r="F15" s="5" t="n">
        <f aca="false">IF(AND(A15&lt;&gt;"",D15&lt;&gt;""),D15*E15,"")</f>
        <v>17.5</v>
      </c>
    </row>
    <row r="16" customFormat="false" ht="15" hidden="false" customHeight="true" outlineLevel="0" collapsed="false">
      <c r="A16" s="11" t="s">
        <v>32</v>
      </c>
      <c r="B16" s="4" t="str">
        <f aca="false">IF(A16&lt;&gt;"",VLOOKUP(A16,'Raw Materials'!$A$4:$J$50,2,FALSE()),"")</f>
        <v>Labels</v>
      </c>
      <c r="C16" s="4" t="str">
        <f aca="false">IF(A16&lt;&gt;"",VLOOKUP(A16,'Raw Materials'!$A$4:$J$50,4,FALSE()),"")</f>
        <v>pcs</v>
      </c>
      <c r="D16" s="11" t="n">
        <v>50</v>
      </c>
      <c r="E16" s="5" t="n">
        <f aca="false">IF(A16&lt;&gt;"",VLOOKUP(A16,'Raw Materials'!$A$4:$J$50,7,FALSE()),"")</f>
        <v>0.05</v>
      </c>
      <c r="F16" s="5" t="n">
        <f aca="false">IF(AND(A16&lt;&gt;"",D16&lt;&gt;""),D16*E16,"")</f>
        <v>2.5</v>
      </c>
    </row>
    <row r="17" customFormat="false" ht="15" hidden="false" customHeight="true" outlineLevel="0" collapsed="false">
      <c r="A17" s="4"/>
      <c r="B17" s="4" t="str">
        <f aca="false">IF(A17&lt;&gt;"",VLOOKUP(A17,'Raw Materials'!$A$4:$J$50,2,FALSE()),"")</f>
        <v/>
      </c>
      <c r="C17" s="4" t="str">
        <f aca="false">IF(A17&lt;&gt;"",VLOOKUP(A17,'Raw Materials'!$A$4:$J$50,4,FALSE()),"")</f>
        <v/>
      </c>
      <c r="D17" s="4"/>
      <c r="E17" s="5" t="str">
        <f aca="false">IF(A17&lt;&gt;"",VLOOKUP(A17,'Raw Materials'!$A$4:$J$50,7,FALSE()),"")</f>
        <v/>
      </c>
      <c r="F17" s="5" t="str">
        <f aca="false">IF(AND(A17&lt;&gt;"",D17&lt;&gt;""),D17*E17,"")</f>
        <v/>
      </c>
    </row>
    <row r="18" customFormat="false" ht="15" hidden="false" customHeight="true" outlineLevel="0" collapsed="false">
      <c r="A18" s="4"/>
      <c r="B18" s="4" t="str">
        <f aca="false">IF(A18&lt;&gt;"",VLOOKUP(A18,'Raw Materials'!$A$4:$J$50,2,FALSE()),"")</f>
        <v/>
      </c>
      <c r="C18" s="4" t="str">
        <f aca="false">IF(A18&lt;&gt;"",VLOOKUP(A18,'Raw Materials'!$A$4:$J$50,4,FALSE()),"")</f>
        <v/>
      </c>
      <c r="D18" s="4"/>
      <c r="E18" s="5" t="str">
        <f aca="false">IF(A18&lt;&gt;"",VLOOKUP(A18,'Raw Materials'!$A$4:$J$50,7,FALSE()),"")</f>
        <v/>
      </c>
      <c r="F18" s="5" t="str">
        <f aca="false">IF(AND(A18&lt;&gt;"",D18&lt;&gt;""),D18*E18,"")</f>
        <v/>
      </c>
    </row>
    <row r="19" customFormat="false" ht="15" hidden="false" customHeight="true" outlineLevel="0" collapsed="false">
      <c r="A19" s="4"/>
      <c r="B19" s="4" t="str">
        <f aca="false">IF(A19&lt;&gt;"",VLOOKUP(A19,'Raw Materials'!$A$4:$J$50,2,FALSE()),"")</f>
        <v/>
      </c>
      <c r="C19" s="4" t="str">
        <f aca="false">IF(A19&lt;&gt;"",VLOOKUP(A19,'Raw Materials'!$A$4:$J$50,4,FALSE()),"")</f>
        <v/>
      </c>
      <c r="D19" s="4"/>
      <c r="E19" s="5" t="str">
        <f aca="false">IF(A19&lt;&gt;"",VLOOKUP(A19,'Raw Materials'!$A$4:$J$50,7,FALSE()),"")</f>
        <v/>
      </c>
      <c r="F19" s="5" t="str">
        <f aca="false">IF(AND(A19&lt;&gt;"",D19&lt;&gt;""),D19*E19,"")</f>
        <v/>
      </c>
    </row>
    <row r="21" customFormat="false" ht="15" hidden="false" customHeight="true" outlineLevel="0" collapsed="false">
      <c r="A21" s="26" t="s">
        <v>120</v>
      </c>
    </row>
    <row r="22" customFormat="false" ht="15" hidden="false" customHeight="true" outlineLevel="0" collapsed="false">
      <c r="A22" s="14" t="s">
        <v>121</v>
      </c>
      <c r="B22" s="15" t="n">
        <f aca="false">SUM(F12:F19)</f>
        <v>232.75</v>
      </c>
    </row>
    <row r="23" customFormat="false" ht="15" hidden="false" customHeight="true" outlineLevel="0" collapsed="false">
      <c r="A23" s="14" t="s">
        <v>114</v>
      </c>
      <c r="B23" s="19" t="n">
        <f aca="false">B8</f>
        <v>50</v>
      </c>
    </row>
    <row r="24" customFormat="false" ht="15" hidden="false" customHeight="true" outlineLevel="0" collapsed="false">
      <c r="A24" s="14" t="s">
        <v>122</v>
      </c>
      <c r="B24" s="29" t="n">
        <f aca="false">IF(B23&gt;0,B22/B23,0)</f>
        <v>4.655</v>
      </c>
    </row>
    <row r="27" customFormat="false" ht="15" hidden="false" customHeight="true" outlineLevel="0" collapsed="false">
      <c r="A27" s="30" t="s">
        <v>123</v>
      </c>
    </row>
    <row r="28" customFormat="false" ht="15" hidden="false" customHeight="true" outlineLevel="0" collapsed="false">
      <c r="A28" s="31" t="s">
        <v>124</v>
      </c>
    </row>
    <row r="29" customFormat="false" ht="15" hidden="false" customHeight="true" outlineLevel="0" collapsed="false">
      <c r="A29" s="31" t="s">
        <v>125</v>
      </c>
    </row>
    <row r="30" customFormat="false" ht="15" hidden="false" customHeight="true" outlineLevel="0" collapsed="false">
      <c r="A30" s="31" t="s">
        <v>126</v>
      </c>
    </row>
    <row r="31" customFormat="false" ht="15" hidden="false" customHeight="true" outlineLevel="0" collapsed="false">
      <c r="A31" s="31" t="s">
        <v>127</v>
      </c>
    </row>
    <row r="32" customFormat="false" ht="15" hidden="false" customHeight="true" outlineLevel="0" collapsed="false">
      <c r="A32" s="31" t="s">
        <v>128</v>
      </c>
    </row>
    <row r="33" customFormat="false" ht="15" hidden="false" customHeight="true" outlineLevel="0" collapsed="false">
      <c r="A33" s="31"/>
    </row>
    <row r="34" customFormat="false" ht="15" hidden="false" customHeight="true" outlineLevel="0" collapsed="false">
      <c r="A34" s="31" t="s">
        <v>129</v>
      </c>
    </row>
    <row r="35" customFormat="false" ht="15" hidden="false" customHeight="true" outlineLevel="0" collapsed="false">
      <c r="A35" s="31" t="s">
        <v>130</v>
      </c>
    </row>
    <row r="50" customFormat="false" ht="15" hidden="false" customHeight="true" outlineLevel="0" collapsed="false">
      <c r="A50" s="8" t="s">
        <v>35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2026-02-04T12:47:56Z</dcterms:created>
  <dc:creator>openpyxl</dc:creator>
  <dc:description/>
  <dc:language>en-US</dc:language>
  <cp:lastModifiedBy/>
  <dcterms:modified xsi:type="dcterms:W3CDTF">2026-02-04T13:01:09Z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